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@Ashley\Temp save- delete\"/>
    </mc:Choice>
  </mc:AlternateContent>
  <xr:revisionPtr revIDLastSave="0" documentId="8_{99F415BB-0C80-430C-9F13-5115B19E5E0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quested Supp Comp" sheetId="1" r:id="rId1"/>
    <sheet name="Data" sheetId="2" r:id="rId2"/>
  </sheets>
  <definedNames>
    <definedName name="_xlnm._FilterDatabase" localSheetId="1" hidden="1">Data!$E$1:$E$41</definedName>
    <definedName name="_xlnm.Print_Area" localSheetId="0">'Requested Supp Comp'!$A$2:$O$33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9" i="1"/>
  <c r="E18" i="1" s="1"/>
  <c r="E10" i="1" l="1"/>
  <c r="B10" i="1"/>
  <c r="B9" i="1"/>
  <c r="B8" i="1"/>
  <c r="G7" i="1"/>
  <c r="E7" i="1"/>
  <c r="B7" i="1"/>
  <c r="G51" i="2"/>
  <c r="G50" i="2"/>
  <c r="G49" i="2"/>
  <c r="G48" i="2"/>
  <c r="G47" i="2"/>
  <c r="G42" i="2" l="1"/>
  <c r="G43" i="2"/>
  <c r="G44" i="2"/>
  <c r="G45" i="2"/>
  <c r="G46" i="2"/>
  <c r="G9" i="2" l="1"/>
  <c r="G20" i="2"/>
  <c r="G28" i="1" l="1"/>
  <c r="G10" i="2" l="1"/>
  <c r="G41" i="2"/>
  <c r="G26" i="2"/>
  <c r="G38" i="2"/>
  <c r="G5" i="2"/>
  <c r="G37" i="2"/>
  <c r="G39" i="2" l="1"/>
  <c r="G12" i="2"/>
  <c r="G22" i="2" l="1"/>
  <c r="G31" i="2"/>
  <c r="G3" i="2"/>
  <c r="H16" i="1"/>
  <c r="G8" i="2"/>
  <c r="G7" i="2"/>
  <c r="G34" i="2"/>
  <c r="G40" i="2"/>
  <c r="G4" i="2"/>
  <c r="G6" i="2"/>
  <c r="G11" i="2"/>
  <c r="G13" i="2"/>
  <c r="G14" i="2"/>
  <c r="G15" i="2"/>
  <c r="G16" i="2"/>
  <c r="G18" i="2"/>
  <c r="G19" i="2"/>
  <c r="G21" i="2"/>
  <c r="G23" i="2"/>
  <c r="G24" i="2"/>
  <c r="G25" i="2"/>
  <c r="G27" i="2"/>
  <c r="G28" i="2"/>
  <c r="G29" i="2"/>
  <c r="G30" i="2"/>
  <c r="G32" i="2"/>
  <c r="G33" i="2"/>
  <c r="G35" i="2"/>
  <c r="G36" i="2"/>
  <c r="G17" i="2"/>
  <c r="G2" i="2"/>
  <c r="E20" i="1" l="1"/>
  <c r="E19" i="1"/>
  <c r="H14" i="1"/>
  <c r="I14" i="1" s="1"/>
  <c r="E14" i="1"/>
  <c r="E15" i="1"/>
  <c r="E13" i="1"/>
  <c r="E26" i="1"/>
  <c r="H13" i="1"/>
  <c r="I13" i="1" s="1"/>
  <c r="H20" i="1"/>
  <c r="I20" i="1" s="1"/>
  <c r="H25" i="1"/>
  <c r="I25" i="1" s="1"/>
  <c r="H22" i="1"/>
  <c r="I22" i="1" s="1"/>
  <c r="H19" i="1"/>
  <c r="I19" i="1" s="1"/>
  <c r="H24" i="1"/>
  <c r="I24" i="1" s="1"/>
  <c r="E22" i="1"/>
  <c r="E25" i="1"/>
  <c r="E17" i="1"/>
  <c r="H15" i="1"/>
  <c r="I15" i="1" s="1"/>
  <c r="H17" i="1"/>
  <c r="I17" i="1" s="1"/>
  <c r="H26" i="1"/>
  <c r="I26" i="1" s="1"/>
  <c r="H21" i="1"/>
  <c r="I21" i="1" s="1"/>
  <c r="E21" i="1"/>
  <c r="E16" i="1"/>
  <c r="I16" i="1"/>
  <c r="H18" i="1"/>
  <c r="I18" i="1" s="1"/>
  <c r="H23" i="1"/>
  <c r="I23" i="1" s="1"/>
  <c r="E23" i="1"/>
  <c r="E24" i="1"/>
  <c r="H28" i="1" l="1"/>
  <c r="I28" i="1" l="1"/>
</calcChain>
</file>

<file path=xl/sharedStrings.xml><?xml version="1.0" encoding="utf-8"?>
<sst xmlns="http://schemas.openxmlformats.org/spreadsheetml/2006/main" count="319" uniqueCount="289">
  <si>
    <t>Maximum Expense (Wages)</t>
  </si>
  <si>
    <t>Maximum Expense (Wages plus ERE)</t>
  </si>
  <si>
    <t>Hours Requested</t>
  </si>
  <si>
    <t>Expense Requested (Wages)</t>
  </si>
  <si>
    <t>Expense Requested (Wages plus ERE)</t>
  </si>
  <si>
    <t>%</t>
  </si>
  <si>
    <t>Total</t>
  </si>
  <si>
    <t>Hourly Rate:</t>
  </si>
  <si>
    <t>Account Number 1</t>
  </si>
  <si>
    <t>Account Number 2</t>
  </si>
  <si>
    <t>Account Number 3</t>
  </si>
  <si>
    <t>Pay Period</t>
  </si>
  <si>
    <t>Supplemental Comp Dates</t>
  </si>
  <si>
    <t>40 hours (M - F)</t>
  </si>
  <si>
    <t>32 hours (T, W, TH, F)</t>
  </si>
  <si>
    <t>Appointed Personnel</t>
  </si>
  <si>
    <t>Allowable Hours (Days)/Week</t>
  </si>
  <si>
    <t>Maximum Available Hours</t>
  </si>
  <si>
    <t>Employee Name</t>
  </si>
  <si>
    <t>Employee Name:</t>
  </si>
  <si>
    <t>Employee ID Number:</t>
  </si>
  <si>
    <t>Annualized Salary:</t>
  </si>
  <si>
    <t>Position #:</t>
  </si>
  <si>
    <t>Primary Title:</t>
  </si>
  <si>
    <t>Faculty Last Name</t>
  </si>
  <si>
    <t>Employee ID Number</t>
  </si>
  <si>
    <t>Position #</t>
  </si>
  <si>
    <t>Primary Title</t>
  </si>
  <si>
    <t>Annualized Salary</t>
  </si>
  <si>
    <t>Hourly Rate</t>
  </si>
  <si>
    <t>*****One month worth of effort is 154 hours</t>
  </si>
  <si>
    <t>*****Only input values in the yellow highlighted cells</t>
  </si>
  <si>
    <t>Supervisor's Position #:</t>
  </si>
  <si>
    <t>Time Approver's Position#:</t>
  </si>
  <si>
    <t>Time Approver's Position #:</t>
  </si>
  <si>
    <t>0 hours (T, W, TH, F)</t>
  </si>
  <si>
    <t>40 hours (M-F)</t>
  </si>
  <si>
    <t>0 hours (M - F)</t>
  </si>
  <si>
    <t xml:space="preserve">Description of duties during supp comp period: </t>
  </si>
  <si>
    <t>Johnson</t>
  </si>
  <si>
    <t>Bonine</t>
  </si>
  <si>
    <t>Buizer</t>
  </si>
  <si>
    <t>Gornish</t>
  </si>
  <si>
    <t>Soto</t>
  </si>
  <si>
    <t>Prudic</t>
  </si>
  <si>
    <t>Wei</t>
  </si>
  <si>
    <t>Hartfield</t>
  </si>
  <si>
    <t>Lien</t>
  </si>
  <si>
    <t>Smith</t>
  </si>
  <si>
    <t>Guertin</t>
  </si>
  <si>
    <t>Wissler</t>
  </si>
  <si>
    <t>Steidl</t>
  </si>
  <si>
    <t>Gunatilaka</t>
  </si>
  <si>
    <t>Falk</t>
  </si>
  <si>
    <t>Quanrud</t>
  </si>
  <si>
    <t>Pasch</t>
  </si>
  <si>
    <t>Crimmins</t>
  </si>
  <si>
    <t>Breshears</t>
  </si>
  <si>
    <t>Mitchell</t>
  </si>
  <si>
    <t>Fehmi</t>
  </si>
  <si>
    <t>Broxton</t>
  </si>
  <si>
    <t>Lopez</t>
  </si>
  <si>
    <t>Fisher</t>
  </si>
  <si>
    <t>Moore</t>
  </si>
  <si>
    <t>Babst</t>
  </si>
  <si>
    <t>Hunter</t>
  </si>
  <si>
    <t>Meredith</t>
  </si>
  <si>
    <t>Bogan</t>
  </si>
  <si>
    <t>Verdolin</t>
  </si>
  <si>
    <t>Jones</t>
  </si>
  <si>
    <t>Lundemo</t>
  </si>
  <si>
    <t>Bledsoe</t>
  </si>
  <si>
    <t>Alston</t>
  </si>
  <si>
    <t>Combrink</t>
  </si>
  <si>
    <t>Gallery</t>
  </si>
  <si>
    <t>Hu</t>
  </si>
  <si>
    <t>Goode</t>
  </si>
  <si>
    <t>Posthumus</t>
  </si>
  <si>
    <t>Malusa</t>
  </si>
  <si>
    <t>Wijeratne</t>
  </si>
  <si>
    <t>Flesch</t>
  </si>
  <si>
    <t>Herrmann</t>
  </si>
  <si>
    <t>Switzer</t>
  </si>
  <si>
    <t>Michael</t>
  </si>
  <si>
    <t>Kevin</t>
  </si>
  <si>
    <t>James</t>
  </si>
  <si>
    <t>Elise</t>
  </si>
  <si>
    <t>Jose</t>
  </si>
  <si>
    <t>Kathleen</t>
  </si>
  <si>
    <t>Haiyan</t>
  </si>
  <si>
    <t>Kyle</t>
  </si>
  <si>
    <t>Aaron</t>
  </si>
  <si>
    <t>Steven</t>
  </si>
  <si>
    <t>Craig</t>
  </si>
  <si>
    <t>Robert</t>
  </si>
  <si>
    <t>Leslie</t>
  </si>
  <si>
    <t>Donald</t>
  </si>
  <si>
    <t>David</t>
  </si>
  <si>
    <t>Bret</t>
  </si>
  <si>
    <t>Theresa</t>
  </si>
  <si>
    <t>Rachel</t>
  </si>
  <si>
    <t>Jeffrey</t>
  </si>
  <si>
    <t>Patrick</t>
  </si>
  <si>
    <t>Hoffman</t>
  </si>
  <si>
    <t>Lawrence</t>
  </si>
  <si>
    <t>Flurin</t>
  </si>
  <si>
    <t>Molly</t>
  </si>
  <si>
    <t>Laura</t>
  </si>
  <si>
    <t>William</t>
  </si>
  <si>
    <t>Jennifer</t>
  </si>
  <si>
    <t>Ryan</t>
  </si>
  <si>
    <t>Ola</t>
  </si>
  <si>
    <t>Ellen</t>
  </si>
  <si>
    <t>Jesse</t>
  </si>
  <si>
    <t>Leigh</t>
  </si>
  <si>
    <t>Jia</t>
  </si>
  <si>
    <t>Matthew</t>
  </si>
  <si>
    <t>Erin</t>
  </si>
  <si>
    <t>Kithsiri</t>
  </si>
  <si>
    <t>Stefanie</t>
  </si>
  <si>
    <t>Jeff</t>
  </si>
  <si>
    <t>01648834</t>
  </si>
  <si>
    <t>07102642</t>
  </si>
  <si>
    <t>22053800</t>
  </si>
  <si>
    <t>22073216</t>
  </si>
  <si>
    <t>01002437</t>
  </si>
  <si>
    <t>01322455</t>
  </si>
  <si>
    <t>01390785</t>
  </si>
  <si>
    <t>01411599</t>
  </si>
  <si>
    <t>01892840</t>
  </si>
  <si>
    <t>02907356</t>
  </si>
  <si>
    <t>03708020</t>
  </si>
  <si>
    <t>06200666</t>
  </si>
  <si>
    <t>09301760</t>
  </si>
  <si>
    <t>09603383</t>
  </si>
  <si>
    <t>10703201</t>
  </si>
  <si>
    <t>12501010</t>
  </si>
  <si>
    <t>13002460</t>
  </si>
  <si>
    <t>13005739</t>
  </si>
  <si>
    <t>14704231</t>
  </si>
  <si>
    <t>15109109</t>
  </si>
  <si>
    <t>15302735</t>
  </si>
  <si>
    <t>16005107</t>
  </si>
  <si>
    <t>16400690</t>
  </si>
  <si>
    <t>22050674</t>
  </si>
  <si>
    <t>22053660</t>
  </si>
  <si>
    <t>22058512</t>
  </si>
  <si>
    <t>22066751</t>
  </si>
  <si>
    <t>22067228</t>
  </si>
  <si>
    <t>22068822</t>
  </si>
  <si>
    <t>22071345</t>
  </si>
  <si>
    <t>22071347</t>
  </si>
  <si>
    <t>22078202</t>
  </si>
  <si>
    <t>22089525</t>
  </si>
  <si>
    <t>22092367</t>
  </si>
  <si>
    <t>22095585</t>
  </si>
  <si>
    <t>22096186</t>
  </si>
  <si>
    <t>22052954</t>
  </si>
  <si>
    <t>22075192</t>
  </si>
  <si>
    <t>00769393</t>
  </si>
  <si>
    <t>03182484</t>
  </si>
  <si>
    <t>10904842</t>
  </si>
  <si>
    <t>11701989</t>
  </si>
  <si>
    <t>11804875</t>
  </si>
  <si>
    <t>13303673</t>
  </si>
  <si>
    <t>22067344</t>
  </si>
  <si>
    <t>2082270</t>
  </si>
  <si>
    <t>2084539</t>
  </si>
  <si>
    <t>2008783</t>
  </si>
  <si>
    <t>2043909</t>
  </si>
  <si>
    <t>2049752</t>
  </si>
  <si>
    <t>2058036</t>
  </si>
  <si>
    <t>1849906</t>
  </si>
  <si>
    <t>2056610</t>
  </si>
  <si>
    <t>2068025</t>
  </si>
  <si>
    <t>1921909</t>
  </si>
  <si>
    <t>1806411</t>
  </si>
  <si>
    <t>2056706</t>
  </si>
  <si>
    <t>1901826</t>
  </si>
  <si>
    <t>2002529</t>
  </si>
  <si>
    <t>1850247</t>
  </si>
  <si>
    <t>2083568</t>
  </si>
  <si>
    <t>2074237</t>
  </si>
  <si>
    <t>2069804</t>
  </si>
  <si>
    <t>1851971</t>
  </si>
  <si>
    <t>2080037</t>
  </si>
  <si>
    <t>1850244</t>
  </si>
  <si>
    <t>2004817</t>
  </si>
  <si>
    <t>1865107</t>
  </si>
  <si>
    <t>2011566</t>
  </si>
  <si>
    <t>2008832</t>
  </si>
  <si>
    <t>2072993</t>
  </si>
  <si>
    <t>2067080</t>
  </si>
  <si>
    <t>2043472</t>
  </si>
  <si>
    <t>1860380</t>
  </si>
  <si>
    <t>2040246</t>
  </si>
  <si>
    <t>2053914</t>
  </si>
  <si>
    <t>2086454</t>
  </si>
  <si>
    <t>2083565</t>
  </si>
  <si>
    <t>2074487</t>
  </si>
  <si>
    <t>2080319</t>
  </si>
  <si>
    <t>2080320</t>
  </si>
  <si>
    <t>2059868</t>
  </si>
  <si>
    <t>2048755</t>
  </si>
  <si>
    <t>1842756</t>
  </si>
  <si>
    <t>1839541</t>
  </si>
  <si>
    <t>2025460</t>
  </si>
  <si>
    <t>2002439</t>
  </si>
  <si>
    <t>2031655</t>
  </si>
  <si>
    <t>2074500</t>
  </si>
  <si>
    <t>1867944</t>
  </si>
  <si>
    <t>Assistant Specialist, Indigenous Resilience</t>
  </si>
  <si>
    <t>Specialist, Environment, Resilience and Education</t>
  </si>
  <si>
    <t>Specialist, Natural Resources and the Environment</t>
  </si>
  <si>
    <t>Associate Specialist, Restoration Ecology</t>
  </si>
  <si>
    <t>Assistant Professor, Coupled Natural Human Systems</t>
  </si>
  <si>
    <t>Assistant Professor, Citizen and Data Science</t>
  </si>
  <si>
    <t>Assistant Research Professor</t>
  </si>
  <si>
    <t>Assistant Professor of Practice, Natural Resources and the Environment</t>
  </si>
  <si>
    <t>Assistant Professor, Rangeland Ecology and Adaptive Management</t>
  </si>
  <si>
    <t>Associate Professor, Natural Resources</t>
  </si>
  <si>
    <t>Professor, Watershed Management</t>
  </si>
  <si>
    <t>Associate Professor of Practice</t>
  </si>
  <si>
    <t>Professor, Natural Resources</t>
  </si>
  <si>
    <t>Professor, Natural Resources and the Environment</t>
  </si>
  <si>
    <t>Associate Professor, Wildlife Conservation and Management</t>
  </si>
  <si>
    <t>Research Professor, School of Natural Resources and the Environment</t>
  </si>
  <si>
    <t>Assistant Professor, Arid-Land Ecosystems</t>
  </si>
  <si>
    <t>Associate Research Professor</t>
  </si>
  <si>
    <t>Assistant Professor, Ecosystem Genomics</t>
  </si>
  <si>
    <t>Associate Professor, Natural Resources and the Environment</t>
  </si>
  <si>
    <t>Associate Professor, Land - Water - Climate / Geospatial Analysis</t>
  </si>
  <si>
    <t>Associate Professor of Practice, Natural Resources and the Environment</t>
  </si>
  <si>
    <t>Assistant Professor of Practice, Ecotourism and Recreation</t>
  </si>
  <si>
    <t>Assistant Professor, Conservation / Management Large Mammals</t>
  </si>
  <si>
    <t>Assistant Professor, Wildlife Disease and Conservation</t>
  </si>
  <si>
    <t>Associate Director, Natural Resources and the Environment</t>
  </si>
  <si>
    <t>Assistant Research Scientist, Natural Resources</t>
  </si>
  <si>
    <t>Outreach Coordinator, National Phenology Network</t>
  </si>
  <si>
    <t>Research Scientist, SNRE</t>
  </si>
  <si>
    <t>Assistant Research Scientist, Natural Resources and the Environment</t>
  </si>
  <si>
    <t>Research Scientist, School of Natural Resources and the Environment</t>
  </si>
  <si>
    <t>Researcher/Scientist IV</t>
  </si>
  <si>
    <t>Interim Applications Development Ops Spec III</t>
  </si>
  <si>
    <t>Phil</t>
  </si>
  <si>
    <t>Any Additional Notes you would like to add:</t>
  </si>
  <si>
    <t>&lt;-------- Enter your Last Name Here</t>
  </si>
  <si>
    <t>Ruyle</t>
  </si>
  <si>
    <t>George</t>
  </si>
  <si>
    <t>Howery</t>
  </si>
  <si>
    <t>Larry</t>
  </si>
  <si>
    <t>Garfin</t>
  </si>
  <si>
    <t>Gregg</t>
  </si>
  <si>
    <t>Mcclaran</t>
  </si>
  <si>
    <t>Mitchel</t>
  </si>
  <si>
    <t>Van Leeuwen</t>
  </si>
  <si>
    <t>Willem</t>
  </si>
  <si>
    <t>08605430</t>
  </si>
  <si>
    <t>03607967</t>
  </si>
  <si>
    <t>05707920</t>
  </si>
  <si>
    <t>02608141</t>
  </si>
  <si>
    <t>Specialist, Range Management</t>
  </si>
  <si>
    <t>Specialist, Natural Resources</t>
  </si>
  <si>
    <t>Specialist, Climate Science and Policy</t>
  </si>
  <si>
    <t>Director, Arizona Experiment Station</t>
  </si>
  <si>
    <t>Interim Director, School of Natural Resources and the Environment</t>
  </si>
  <si>
    <t>SNRE Supplemental Compensation</t>
  </si>
  <si>
    <t>5/15/2023-5/21/2023</t>
  </si>
  <si>
    <t>5/22/2023-5/28/2023</t>
  </si>
  <si>
    <t>5/29/2023-6/4/2023</t>
  </si>
  <si>
    <t>6/5/2023-6/11/2023</t>
  </si>
  <si>
    <t>6/12/2023-6/18/2023</t>
  </si>
  <si>
    <t>6/19/2023-6/25/2023</t>
  </si>
  <si>
    <t>32 hours (M - F)</t>
  </si>
  <si>
    <t>6/26/2023-7/2/2023</t>
  </si>
  <si>
    <t>7/3/2023-7/9/2023</t>
  </si>
  <si>
    <t>7/10/2023-7/16/2023</t>
  </si>
  <si>
    <t>7/17/2023-7/23/2023</t>
  </si>
  <si>
    <t>7/24/2023-7/30/2023</t>
  </si>
  <si>
    <t>7/31/2023-8/6/2023</t>
  </si>
  <si>
    <t>8/7/2023-8/13/2023</t>
  </si>
  <si>
    <t>8/14/2023-8/20/2023</t>
  </si>
  <si>
    <t>5/15/2023-5/28/2023</t>
  </si>
  <si>
    <t>5/29/2023-6/11/2023</t>
  </si>
  <si>
    <t>6/12/2023-6/25/2023</t>
  </si>
  <si>
    <t>6/26/2023-7/9/2023</t>
  </si>
  <si>
    <t>7/10/2023-7/23/2023</t>
  </si>
  <si>
    <t>7/24/2023-8/6/2023</t>
  </si>
  <si>
    <t>8/7/2023-8/20/2023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</si>
</sst>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0"/>
    <numFmt numFmtId="166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515151"/>
      <name val="Arial"/>
      <family val="2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rgb="FF515151"/>
      <name val="Arial"/>
      <family val="2"/>
    </font>
    <font>
      <b/>
      <sz val="14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1" applyFont="1"/>
    <xf numFmtId="0" fontId="3" fillId="0" borderId="0" xfId="0" applyFont="1"/>
    <xf numFmtId="2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44" fontId="8" fillId="0" borderId="0" xfId="1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11" fillId="0" borderId="0" xfId="1" applyFont="1"/>
    <xf numFmtId="0" fontId="11" fillId="0" borderId="0" xfId="0" applyFont="1"/>
    <xf numFmtId="44" fontId="0" fillId="0" borderId="0" xfId="1" applyFont="1"/>
    <xf numFmtId="44" fontId="0" fillId="0" borderId="0" xfId="0" applyNumberFormat="1"/>
    <xf numFmtId="43" fontId="0" fillId="0" borderId="0" xfId="2" applyFo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4" fontId="0" fillId="0" borderId="6" xfId="0" applyNumberFormat="1" applyBorder="1" applyAlignment="1">
      <alignment horizontal="center"/>
    </xf>
    <xf numFmtId="44" fontId="0" fillId="0" borderId="6" xfId="0" applyNumberFormat="1" applyBorder="1"/>
    <xf numFmtId="164" fontId="0" fillId="0" borderId="6" xfId="1" applyNumberFormat="1" applyFont="1" applyBorder="1"/>
    <xf numFmtId="2" fontId="0" fillId="3" borderId="6" xfId="0" applyNumberFormat="1" applyFill="1" applyBorder="1" applyAlignment="1" applyProtection="1">
      <alignment horizontal="center"/>
      <protection locked="0"/>
    </xf>
    <xf numFmtId="44" fontId="0" fillId="0" borderId="6" xfId="1" applyFont="1" applyBorder="1"/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0" xfId="0" applyBorder="1" applyAlignment="1">
      <alignment horizontal="center" vertical="top"/>
    </xf>
    <xf numFmtId="44" fontId="0" fillId="0" borderId="10" xfId="0" applyNumberFormat="1" applyBorder="1"/>
    <xf numFmtId="164" fontId="0" fillId="0" borderId="10" xfId="1" applyNumberFormat="1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44" fontId="0" fillId="0" borderId="10" xfId="1" applyFont="1" applyBorder="1"/>
    <xf numFmtId="0" fontId="0" fillId="3" borderId="10" xfId="0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6" xfId="0" applyBorder="1" applyAlignment="1">
      <alignment horizontal="center"/>
    </xf>
    <xf numFmtId="2" fontId="2" fillId="0" borderId="0" xfId="0" applyNumberFormat="1" applyFont="1" applyAlignment="1">
      <alignment vertical="top"/>
    </xf>
    <xf numFmtId="43" fontId="0" fillId="0" borderId="0" xfId="2" applyFont="1" applyBorder="1"/>
    <xf numFmtId="0" fontId="0" fillId="0" borderId="12" xfId="0" applyBorder="1" applyAlignment="1">
      <alignment horizontal="center" vertical="top"/>
    </xf>
    <xf numFmtId="44" fontId="0" fillId="0" borderId="13" xfId="0" applyNumberFormat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3" xfId="1" applyFont="1" applyBorder="1"/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0" borderId="0" xfId="0" applyNumberFormat="1"/>
    <xf numFmtId="0" fontId="0" fillId="3" borderId="3" xfId="0" applyFill="1" applyBorder="1"/>
    <xf numFmtId="166" fontId="0" fillId="0" borderId="0" xfId="3" applyNumberFormat="1" applyFont="1"/>
    <xf numFmtId="166" fontId="0" fillId="3" borderId="1" xfId="3" applyNumberFormat="1" applyFont="1" applyFill="1" applyBorder="1" applyProtection="1"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0" fontId="14" fillId="0" borderId="0" xfId="0" applyFont="1"/>
    <xf numFmtId="0" fontId="15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165" fontId="14" fillId="0" borderId="1" xfId="0" applyNumberFormat="1" applyFont="1" applyBorder="1" applyAlignment="1">
      <alignment horizontal="center"/>
    </xf>
    <xf numFmtId="49" fontId="15" fillId="4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3" borderId="1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3" fillId="3" borderId="16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Normal="100" workbookViewId="0">
      <selection activeCell="B29" sqref="B29"/>
    </sheetView>
  </sheetViews>
  <sheetFormatPr defaultRowHeight="15" x14ac:dyDescent="0.25"/>
  <cols>
    <col min="1" max="1" width="21.140625" customWidth="1"/>
    <col min="2" max="2" width="15.7109375" bestFit="1" customWidth="1"/>
    <col min="3" max="3" width="20.28515625" customWidth="1"/>
    <col min="4" max="4" width="20" customWidth="1"/>
    <col min="5" max="5" width="13.7109375" customWidth="1"/>
    <col min="6" max="6" width="14.28515625" customWidth="1"/>
    <col min="7" max="7" width="16.140625" customWidth="1"/>
    <col min="8" max="8" width="15.7109375" customWidth="1"/>
    <col min="9" max="9" width="13.85546875" customWidth="1"/>
    <col min="10" max="10" width="16.42578125" customWidth="1"/>
    <col min="11" max="11" width="10.85546875" bestFit="1" customWidth="1"/>
    <col min="12" max="12" width="16" customWidth="1"/>
    <col min="13" max="13" width="8.7109375" customWidth="1"/>
    <col min="14" max="14" width="15.7109375" customWidth="1"/>
    <col min="15" max="15" width="8.85546875" customWidth="1"/>
  </cols>
  <sheetData>
    <row r="1" spans="1:15" ht="15.75" thickBot="1" x14ac:dyDescent="0.3">
      <c r="A1" s="50"/>
      <c r="B1" t="s">
        <v>246</v>
      </c>
    </row>
    <row r="2" spans="1:15" ht="20.25" x14ac:dyDescent="0.3">
      <c r="A2" s="79" t="s">
        <v>266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" x14ac:dyDescent="0.25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x14ac:dyDescent="0.3">
      <c r="A4" s="3" t="s">
        <v>31</v>
      </c>
      <c r="B4" s="13"/>
      <c r="C4" s="13"/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8.75" x14ac:dyDescent="0.3">
      <c r="A5" s="11" t="s">
        <v>30</v>
      </c>
      <c r="B5" s="7"/>
      <c r="C5" s="7"/>
      <c r="D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.75" x14ac:dyDescent="0.3">
      <c r="A6" s="7"/>
      <c r="B6" s="7"/>
      <c r="C6" s="7"/>
      <c r="D6" s="7"/>
      <c r="E6" s="11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6" t="s">
        <v>19</v>
      </c>
      <c r="B7" s="9" t="e">
        <f>VLOOKUP(A1,Data!A2:I52,2,FALSE)</f>
        <v>#N/A</v>
      </c>
      <c r="C7" s="5"/>
      <c r="D7" s="6" t="s">
        <v>20</v>
      </c>
      <c r="E7" s="12" t="e">
        <f>VLOOKUP(A1,Data!A2:I52,3,FALSE)</f>
        <v>#N/A</v>
      </c>
      <c r="F7" s="6" t="s">
        <v>22</v>
      </c>
      <c r="G7" s="12" t="e">
        <f>VLOOKUP(A1,Data!A2:I52,4,FALSE)</f>
        <v>#N/A</v>
      </c>
      <c r="H7" s="6"/>
      <c r="I7" s="14"/>
    </row>
    <row r="8" spans="1:15" ht="20.25" customHeight="1" x14ac:dyDescent="0.25">
      <c r="A8" s="6" t="s">
        <v>23</v>
      </c>
      <c r="B8" s="9" t="e">
        <f>VLOOKUP(A1,Data!A2:I52,5,FALSE)</f>
        <v>#N/A</v>
      </c>
      <c r="H8" s="6"/>
      <c r="I8" s="14"/>
    </row>
    <row r="9" spans="1:15" ht="20.25" customHeight="1" x14ac:dyDescent="0.25">
      <c r="A9" s="6" t="s">
        <v>21</v>
      </c>
      <c r="B9" s="10" t="e">
        <f>VLOOKUP(A1,Data!A2:I52,6,FALSE)</f>
        <v>#N/A</v>
      </c>
      <c r="C9" s="5"/>
      <c r="D9" s="6" t="s">
        <v>7</v>
      </c>
      <c r="E9" s="10" t="e">
        <f>B9*0.000731</f>
        <v>#N/A</v>
      </c>
      <c r="H9" s="12"/>
      <c r="I9" s="14"/>
    </row>
    <row r="10" spans="1:15" ht="20.25" customHeight="1" x14ac:dyDescent="0.25">
      <c r="A10" s="6" t="s">
        <v>32</v>
      </c>
      <c r="B10" s="12" t="e">
        <f>VLOOKUP(A1,Data!A2:I52,8,FALSE)</f>
        <v>#N/A</v>
      </c>
      <c r="C10" s="5"/>
      <c r="D10" s="6" t="s">
        <v>34</v>
      </c>
      <c r="E10" s="12" t="e">
        <f>VLOOKUP(A1,Data!A2:I52,9,FALSE)</f>
        <v>#N/A</v>
      </c>
      <c r="I10" s="15"/>
    </row>
    <row r="11" spans="1:15" x14ac:dyDescent="0.25">
      <c r="B11" s="5"/>
      <c r="C11" s="5"/>
      <c r="D11" s="5"/>
    </row>
    <row r="12" spans="1:15" ht="59.25" customHeight="1" thickBot="1" x14ac:dyDescent="0.3">
      <c r="A12" s="19" t="s">
        <v>11</v>
      </c>
      <c r="B12" s="20" t="s">
        <v>17</v>
      </c>
      <c r="C12" s="20" t="s">
        <v>12</v>
      </c>
      <c r="D12" s="20" t="s">
        <v>16</v>
      </c>
      <c r="E12" s="20" t="s">
        <v>0</v>
      </c>
      <c r="F12" s="20" t="s">
        <v>1</v>
      </c>
      <c r="G12" s="20" t="s">
        <v>2</v>
      </c>
      <c r="H12" s="20" t="s">
        <v>3</v>
      </c>
      <c r="I12" s="20" t="s">
        <v>4</v>
      </c>
      <c r="J12" s="20" t="s">
        <v>8</v>
      </c>
      <c r="K12" s="20" t="s">
        <v>5</v>
      </c>
      <c r="L12" s="20" t="s">
        <v>9</v>
      </c>
      <c r="M12" s="20" t="s">
        <v>5</v>
      </c>
      <c r="N12" s="20" t="s">
        <v>10</v>
      </c>
      <c r="O12" s="20" t="s">
        <v>5</v>
      </c>
    </row>
    <row r="13" spans="1:15" ht="25.5" customHeight="1" x14ac:dyDescent="0.25">
      <c r="A13" s="65" t="s">
        <v>282</v>
      </c>
      <c r="B13" s="63">
        <v>40</v>
      </c>
      <c r="C13" s="21" t="s">
        <v>267</v>
      </c>
      <c r="D13" s="37" t="s">
        <v>35</v>
      </c>
      <c r="E13" s="22" t="e">
        <f>0*$E$9</f>
        <v>#N/A</v>
      </c>
      <c r="F13" s="23" t="e">
        <f t="shared" ref="F13:F26" si="0">E13*1.319</f>
        <v>#N/A</v>
      </c>
      <c r="G13" s="24">
        <v>0</v>
      </c>
      <c r="H13" s="25" t="e">
        <f>G13*$E$9</f>
        <v>#N/A</v>
      </c>
      <c r="I13" s="23" t="e">
        <f>H13*1.31</f>
        <v>#N/A</v>
      </c>
      <c r="J13" s="26"/>
      <c r="K13" s="26"/>
      <c r="L13" s="27"/>
      <c r="M13" s="27"/>
      <c r="N13" s="27"/>
      <c r="O13" s="28"/>
    </row>
    <row r="14" spans="1:15" ht="21.75" customHeight="1" thickBot="1" x14ac:dyDescent="0.3">
      <c r="A14" s="66"/>
      <c r="B14" s="64"/>
      <c r="C14" s="29" t="s">
        <v>268</v>
      </c>
      <c r="D14" s="29" t="s">
        <v>36</v>
      </c>
      <c r="E14" s="30" t="e">
        <f>40*$E$9</f>
        <v>#N/A</v>
      </c>
      <c r="F14" s="33" t="e">
        <f t="shared" si="0"/>
        <v>#N/A</v>
      </c>
      <c r="G14" s="32">
        <v>0</v>
      </c>
      <c r="H14" s="33" t="e">
        <f>G14*$E$9</f>
        <v>#N/A</v>
      </c>
      <c r="I14" s="33" t="e">
        <f>H14*1.31</f>
        <v>#N/A</v>
      </c>
      <c r="J14" s="47"/>
      <c r="K14" s="47"/>
      <c r="L14" s="47"/>
      <c r="M14" s="48"/>
      <c r="N14" s="48"/>
      <c r="O14" s="47"/>
    </row>
    <row r="15" spans="1:15" ht="24.75" customHeight="1" thickBot="1" x14ac:dyDescent="0.3">
      <c r="A15" s="65" t="s">
        <v>283</v>
      </c>
      <c r="B15" s="63">
        <v>72</v>
      </c>
      <c r="C15" s="21" t="s">
        <v>269</v>
      </c>
      <c r="D15" s="37" t="s">
        <v>14</v>
      </c>
      <c r="E15" s="22" t="e">
        <f>32*$E$9</f>
        <v>#N/A</v>
      </c>
      <c r="F15" s="33" t="e">
        <f t="shared" si="0"/>
        <v>#N/A</v>
      </c>
      <c r="G15" s="24">
        <v>0</v>
      </c>
      <c r="H15" s="25" t="e">
        <f>G15*$E$9</f>
        <v>#N/A</v>
      </c>
      <c r="I15" s="33" t="e">
        <f t="shared" ref="I15:I25" si="1">H15*1.31</f>
        <v>#N/A</v>
      </c>
      <c r="J15" s="47"/>
      <c r="K15" s="47"/>
      <c r="L15" s="47"/>
      <c r="M15" s="48"/>
      <c r="N15" s="48"/>
      <c r="O15" s="47"/>
    </row>
    <row r="16" spans="1:15" ht="23.25" customHeight="1" thickBot="1" x14ac:dyDescent="0.3">
      <c r="A16" s="66"/>
      <c r="B16" s="64"/>
      <c r="C16" s="29" t="s">
        <v>270</v>
      </c>
      <c r="D16" s="29" t="s">
        <v>13</v>
      </c>
      <c r="E16" s="30" t="e">
        <f t="shared" ref="E16:E25" si="2">40*$E$9</f>
        <v>#N/A</v>
      </c>
      <c r="F16" s="33" t="e">
        <f t="shared" si="0"/>
        <v>#N/A</v>
      </c>
      <c r="G16" s="32">
        <v>0</v>
      </c>
      <c r="H16" s="33" t="e">
        <f t="shared" ref="H16:H26" si="3">G16*$E$9</f>
        <v>#N/A</v>
      </c>
      <c r="I16" s="33" t="e">
        <f t="shared" si="1"/>
        <v>#N/A</v>
      </c>
      <c r="J16" s="47"/>
      <c r="K16" s="47"/>
      <c r="L16" s="47"/>
      <c r="M16" s="48"/>
      <c r="N16" s="48"/>
      <c r="O16" s="47"/>
    </row>
    <row r="17" spans="1:16" ht="24" customHeight="1" thickBot="1" x14ac:dyDescent="0.3">
      <c r="A17" s="65" t="s">
        <v>284</v>
      </c>
      <c r="B17" s="63">
        <v>72</v>
      </c>
      <c r="C17" s="37" t="s">
        <v>271</v>
      </c>
      <c r="D17" s="37" t="s">
        <v>13</v>
      </c>
      <c r="E17" s="22" t="e">
        <f t="shared" si="2"/>
        <v>#N/A</v>
      </c>
      <c r="F17" s="33" t="e">
        <f t="shared" si="0"/>
        <v>#N/A</v>
      </c>
      <c r="G17" s="24">
        <v>0</v>
      </c>
      <c r="H17" s="25" t="e">
        <f t="shared" si="3"/>
        <v>#N/A</v>
      </c>
      <c r="I17" s="33" t="e">
        <f t="shared" si="1"/>
        <v>#N/A</v>
      </c>
      <c r="J17" s="47"/>
      <c r="K17" s="47"/>
      <c r="L17" s="47"/>
      <c r="M17" s="48"/>
      <c r="N17" s="48"/>
      <c r="O17" s="47"/>
    </row>
    <row r="18" spans="1:16" ht="22.5" customHeight="1" thickBot="1" x14ac:dyDescent="0.3">
      <c r="A18" s="66"/>
      <c r="B18" s="64"/>
      <c r="C18" s="29" t="s">
        <v>272</v>
      </c>
      <c r="D18" s="29" t="s">
        <v>273</v>
      </c>
      <c r="E18" s="30" t="e">
        <f>32*$E$9</f>
        <v>#N/A</v>
      </c>
      <c r="F18" s="33" t="e">
        <f t="shared" si="0"/>
        <v>#N/A</v>
      </c>
      <c r="G18" s="32">
        <v>0</v>
      </c>
      <c r="H18" s="33" t="e">
        <f t="shared" si="3"/>
        <v>#N/A</v>
      </c>
      <c r="I18" s="33" t="e">
        <f t="shared" si="1"/>
        <v>#N/A</v>
      </c>
      <c r="J18" s="47"/>
      <c r="K18" s="47"/>
      <c r="L18" s="47"/>
      <c r="M18" s="48"/>
      <c r="N18" s="48"/>
      <c r="O18" s="47"/>
    </row>
    <row r="19" spans="1:16" ht="20.25" customHeight="1" thickBot="1" x14ac:dyDescent="0.3">
      <c r="A19" s="65" t="s">
        <v>285</v>
      </c>
      <c r="B19" s="63">
        <v>72</v>
      </c>
      <c r="C19" s="37" t="s">
        <v>274</v>
      </c>
      <c r="D19" s="42" t="s">
        <v>13</v>
      </c>
      <c r="E19" s="22" t="e">
        <f>40*$E$9</f>
        <v>#N/A</v>
      </c>
      <c r="F19" s="33" t="e">
        <f t="shared" si="0"/>
        <v>#N/A</v>
      </c>
      <c r="G19" s="45">
        <v>0</v>
      </c>
      <c r="H19" s="25" t="e">
        <f t="shared" si="3"/>
        <v>#N/A</v>
      </c>
      <c r="I19" s="33" t="e">
        <f t="shared" si="1"/>
        <v>#N/A</v>
      </c>
      <c r="J19" s="47"/>
      <c r="K19" s="47"/>
      <c r="L19" s="47"/>
      <c r="M19" s="48"/>
      <c r="N19" s="48"/>
      <c r="O19" s="47"/>
    </row>
    <row r="20" spans="1:16" ht="21" customHeight="1" thickBot="1" x14ac:dyDescent="0.3">
      <c r="A20" s="66"/>
      <c r="B20" s="64"/>
      <c r="C20" s="40" t="s">
        <v>275</v>
      </c>
      <c r="D20" s="29" t="s">
        <v>14</v>
      </c>
      <c r="E20" s="41" t="e">
        <f>32*$E$9</f>
        <v>#N/A</v>
      </c>
      <c r="F20" s="33" t="e">
        <f t="shared" si="0"/>
        <v>#N/A</v>
      </c>
      <c r="G20" s="32">
        <v>0</v>
      </c>
      <c r="H20" s="44" t="e">
        <f t="shared" si="3"/>
        <v>#N/A</v>
      </c>
      <c r="I20" s="33" t="e">
        <f t="shared" si="1"/>
        <v>#N/A</v>
      </c>
      <c r="J20" s="47"/>
      <c r="K20" s="47"/>
      <c r="L20" s="47"/>
      <c r="M20" s="48"/>
      <c r="N20" s="48"/>
      <c r="O20" s="47"/>
    </row>
    <row r="21" spans="1:16" ht="20.25" customHeight="1" thickBot="1" x14ac:dyDescent="0.3">
      <c r="A21" s="65" t="s">
        <v>286</v>
      </c>
      <c r="B21" s="63">
        <v>80</v>
      </c>
      <c r="C21" s="37" t="s">
        <v>276</v>
      </c>
      <c r="D21" s="43" t="s">
        <v>13</v>
      </c>
      <c r="E21" s="22" t="e">
        <f t="shared" si="2"/>
        <v>#N/A</v>
      </c>
      <c r="F21" s="33" t="e">
        <f t="shared" si="0"/>
        <v>#N/A</v>
      </c>
      <c r="G21" s="46">
        <v>0</v>
      </c>
      <c r="H21" s="25" t="e">
        <f t="shared" si="3"/>
        <v>#N/A</v>
      </c>
      <c r="I21" s="33" t="e">
        <f t="shared" si="1"/>
        <v>#N/A</v>
      </c>
      <c r="J21" s="47"/>
      <c r="K21" s="47"/>
      <c r="L21" s="47"/>
      <c r="M21" s="48"/>
      <c r="N21" s="48"/>
      <c r="O21" s="47"/>
    </row>
    <row r="22" spans="1:16" ht="20.25" customHeight="1" thickBot="1" x14ac:dyDescent="0.3">
      <c r="A22" s="66"/>
      <c r="B22" s="64"/>
      <c r="C22" s="29" t="s">
        <v>277</v>
      </c>
      <c r="D22" s="29" t="s">
        <v>13</v>
      </c>
      <c r="E22" s="30" t="e">
        <f t="shared" si="2"/>
        <v>#N/A</v>
      </c>
      <c r="F22" s="33" t="e">
        <f t="shared" si="0"/>
        <v>#N/A</v>
      </c>
      <c r="G22" s="32">
        <v>0</v>
      </c>
      <c r="H22" s="33" t="e">
        <f t="shared" si="3"/>
        <v>#N/A</v>
      </c>
      <c r="I22" s="33" t="e">
        <f t="shared" si="1"/>
        <v>#N/A</v>
      </c>
      <c r="J22" s="47"/>
      <c r="K22" s="47"/>
      <c r="L22" s="47"/>
      <c r="M22" s="48"/>
      <c r="N22" s="48"/>
      <c r="O22" s="47"/>
    </row>
    <row r="23" spans="1:16" ht="23.25" customHeight="1" thickBot="1" x14ac:dyDescent="0.3">
      <c r="A23" s="65" t="s">
        <v>287</v>
      </c>
      <c r="B23" s="63">
        <v>80</v>
      </c>
      <c r="C23" s="37" t="s">
        <v>278</v>
      </c>
      <c r="D23" s="37" t="s">
        <v>13</v>
      </c>
      <c r="E23" s="22" t="e">
        <f t="shared" si="2"/>
        <v>#N/A</v>
      </c>
      <c r="F23" s="33" t="e">
        <f t="shared" si="0"/>
        <v>#N/A</v>
      </c>
      <c r="G23" s="24">
        <v>0</v>
      </c>
      <c r="H23" s="25" t="e">
        <f t="shared" si="3"/>
        <v>#N/A</v>
      </c>
      <c r="I23" s="33" t="e">
        <f t="shared" si="1"/>
        <v>#N/A</v>
      </c>
      <c r="J23" s="47"/>
      <c r="K23" s="53"/>
      <c r="L23" s="47"/>
      <c r="M23" s="52"/>
      <c r="N23" s="48"/>
      <c r="O23" s="47"/>
      <c r="P23" s="51"/>
    </row>
    <row r="24" spans="1:16" ht="19.5" customHeight="1" thickBot="1" x14ac:dyDescent="0.3">
      <c r="A24" s="66"/>
      <c r="B24" s="64"/>
      <c r="C24" s="29" t="s">
        <v>279</v>
      </c>
      <c r="D24" s="29" t="s">
        <v>13</v>
      </c>
      <c r="E24" s="30" t="e">
        <f t="shared" si="2"/>
        <v>#N/A</v>
      </c>
      <c r="F24" s="33" t="e">
        <f t="shared" si="0"/>
        <v>#N/A</v>
      </c>
      <c r="G24" s="32">
        <v>0</v>
      </c>
      <c r="H24" s="33" t="e">
        <f t="shared" si="3"/>
        <v>#N/A</v>
      </c>
      <c r="I24" s="33" t="e">
        <f t="shared" si="1"/>
        <v>#N/A</v>
      </c>
      <c r="J24" s="47"/>
      <c r="K24" s="47"/>
      <c r="L24" s="47"/>
      <c r="M24" s="48"/>
      <c r="N24" s="48"/>
      <c r="O24" s="47"/>
    </row>
    <row r="25" spans="1:16" ht="27" customHeight="1" thickBot="1" x14ac:dyDescent="0.3">
      <c r="A25" s="65" t="s">
        <v>288</v>
      </c>
      <c r="B25" s="63">
        <v>40</v>
      </c>
      <c r="C25" s="37" t="s">
        <v>280</v>
      </c>
      <c r="D25" s="37" t="s">
        <v>13</v>
      </c>
      <c r="E25" s="22" t="e">
        <f t="shared" si="2"/>
        <v>#N/A</v>
      </c>
      <c r="F25" s="33" t="e">
        <f t="shared" si="0"/>
        <v>#N/A</v>
      </c>
      <c r="G25" s="24">
        <v>0</v>
      </c>
      <c r="H25" s="25" t="e">
        <f t="shared" si="3"/>
        <v>#N/A</v>
      </c>
      <c r="I25" s="33" t="e">
        <f t="shared" si="1"/>
        <v>#N/A</v>
      </c>
      <c r="J25" s="47"/>
      <c r="K25" s="47"/>
      <c r="L25" s="47"/>
      <c r="M25" s="48"/>
      <c r="N25" s="48"/>
      <c r="O25" s="47"/>
    </row>
    <row r="26" spans="1:16" ht="24.75" customHeight="1" thickBot="1" x14ac:dyDescent="0.3">
      <c r="A26" s="66"/>
      <c r="B26" s="64"/>
      <c r="C26" s="29" t="s">
        <v>281</v>
      </c>
      <c r="D26" s="29" t="s">
        <v>37</v>
      </c>
      <c r="E26" s="30" t="e">
        <f>0*$E$9</f>
        <v>#N/A</v>
      </c>
      <c r="F26" s="31" t="e">
        <f t="shared" si="0"/>
        <v>#N/A</v>
      </c>
      <c r="G26" s="32">
        <v>0</v>
      </c>
      <c r="H26" s="33" t="e">
        <f t="shared" si="3"/>
        <v>#N/A</v>
      </c>
      <c r="I26" s="33" t="e">
        <f>H26*1.31</f>
        <v>#N/A</v>
      </c>
      <c r="J26" s="34"/>
      <c r="K26" s="34"/>
      <c r="L26" s="35"/>
      <c r="M26" s="35"/>
      <c r="N26" s="35"/>
      <c r="O26" s="36"/>
    </row>
    <row r="27" spans="1:16" x14ac:dyDescent="0.25">
      <c r="G27" s="4"/>
      <c r="J27" s="17"/>
      <c r="L27" s="17"/>
      <c r="N27" s="17"/>
    </row>
    <row r="28" spans="1:16" x14ac:dyDescent="0.25">
      <c r="F28" s="1" t="s">
        <v>6</v>
      </c>
      <c r="G28" s="38">
        <f>IF((SUM(G13:G26)&gt;464),"Error: Exceeds Maximum Allowable Hours of 464",SUM(G13:G26))</f>
        <v>0</v>
      </c>
      <c r="H28" s="2" t="e">
        <f>SUM(H13:H26)</f>
        <v>#N/A</v>
      </c>
      <c r="I28" s="2" t="e">
        <f>SUM(I13:I26)</f>
        <v>#N/A</v>
      </c>
    </row>
    <row r="29" spans="1:16" ht="15.75" thickBot="1" x14ac:dyDescent="0.3">
      <c r="G29" s="38"/>
    </row>
    <row r="30" spans="1:16" x14ac:dyDescent="0.25">
      <c r="C30" s="75" t="s">
        <v>38</v>
      </c>
      <c r="D30" s="76"/>
      <c r="E30" s="71"/>
      <c r="F30" s="71"/>
      <c r="G30" s="71"/>
      <c r="H30" s="71"/>
      <c r="I30" s="72"/>
    </row>
    <row r="31" spans="1:16" ht="33.950000000000003" customHeight="1" thickBot="1" x14ac:dyDescent="0.3">
      <c r="C31" s="77"/>
      <c r="D31" s="78"/>
      <c r="E31" s="73"/>
      <c r="F31" s="73"/>
      <c r="G31" s="73"/>
      <c r="H31" s="73"/>
      <c r="I31" s="74"/>
      <c r="K31" s="49"/>
    </row>
    <row r="32" spans="1:16" ht="15.75" thickBot="1" x14ac:dyDescent="0.3">
      <c r="I32" s="16"/>
    </row>
    <row r="33" spans="3:12" x14ac:dyDescent="0.25">
      <c r="C33" s="67" t="s">
        <v>245</v>
      </c>
      <c r="D33" s="68"/>
      <c r="E33" s="71"/>
      <c r="F33" s="71"/>
      <c r="G33" s="71"/>
      <c r="H33" s="71"/>
      <c r="I33" s="72"/>
    </row>
    <row r="34" spans="3:12" ht="27.95" customHeight="1" thickBot="1" x14ac:dyDescent="0.3">
      <c r="C34" s="69"/>
      <c r="D34" s="70"/>
      <c r="E34" s="73"/>
      <c r="F34" s="73"/>
      <c r="G34" s="73"/>
      <c r="H34" s="73"/>
      <c r="I34" s="74"/>
      <c r="J34" s="16"/>
      <c r="K34" s="16"/>
      <c r="L34" s="17"/>
    </row>
    <row r="35" spans="3:12" x14ac:dyDescent="0.25">
      <c r="J35" s="16"/>
      <c r="K35" s="16"/>
      <c r="L35" s="17"/>
    </row>
    <row r="36" spans="3:12" x14ac:dyDescent="0.25">
      <c r="G36" s="39"/>
      <c r="H36" s="39"/>
      <c r="J36" s="16"/>
      <c r="K36" s="16"/>
      <c r="L36" s="17"/>
    </row>
    <row r="37" spans="3:12" x14ac:dyDescent="0.25">
      <c r="G37" s="39"/>
      <c r="H37" s="39"/>
    </row>
    <row r="38" spans="3:12" x14ac:dyDescent="0.25">
      <c r="G38" s="39"/>
      <c r="H38" s="39"/>
    </row>
    <row r="39" spans="3:12" x14ac:dyDescent="0.25">
      <c r="G39" s="39"/>
      <c r="H39" s="39"/>
      <c r="I39" s="39"/>
    </row>
    <row r="40" spans="3:12" x14ac:dyDescent="0.25">
      <c r="G40" s="39"/>
      <c r="H40" s="39"/>
      <c r="I40" s="39"/>
    </row>
    <row r="41" spans="3:12" x14ac:dyDescent="0.25">
      <c r="G41" s="39"/>
      <c r="H41" s="39"/>
      <c r="I41" s="39"/>
    </row>
    <row r="42" spans="3:12" x14ac:dyDescent="0.25">
      <c r="G42" s="39"/>
      <c r="H42" s="39"/>
      <c r="I42" s="39"/>
    </row>
    <row r="43" spans="3:12" x14ac:dyDescent="0.25">
      <c r="G43" s="18"/>
      <c r="H43" s="18"/>
      <c r="I43" s="18"/>
    </row>
    <row r="44" spans="3:12" x14ac:dyDescent="0.25">
      <c r="G44" s="18"/>
      <c r="H44" s="18"/>
      <c r="I44" s="18"/>
    </row>
  </sheetData>
  <sheetProtection selectLockedCells="1"/>
  <mergeCells count="20">
    <mergeCell ref="A21:A22"/>
    <mergeCell ref="B21:B22"/>
    <mergeCell ref="A2:O2"/>
    <mergeCell ref="A3:O3"/>
    <mergeCell ref="A17:A18"/>
    <mergeCell ref="B17:B18"/>
    <mergeCell ref="A19:A20"/>
    <mergeCell ref="B19:B20"/>
    <mergeCell ref="A13:A14"/>
    <mergeCell ref="B13:B14"/>
    <mergeCell ref="A15:A16"/>
    <mergeCell ref="B15:B16"/>
    <mergeCell ref="B23:B24"/>
    <mergeCell ref="A23:A24"/>
    <mergeCell ref="A25:A26"/>
    <mergeCell ref="C33:D34"/>
    <mergeCell ref="E33:I34"/>
    <mergeCell ref="C30:D31"/>
    <mergeCell ref="E30:I31"/>
    <mergeCell ref="B25:B26"/>
  </mergeCells>
  <phoneticPr fontId="12" type="noConversion"/>
  <dataValidations count="5">
    <dataValidation type="whole" allowBlank="1" showInputMessage="1" showErrorMessage="1" errorTitle="Not Within Acceptable Range" error="Max allowable hours for this week is 40" sqref="G14:G19 G22:G25" xr:uid="{00000000-0002-0000-0000-000000000000}">
      <formula1>0</formula1>
      <formula2>40</formula2>
    </dataValidation>
    <dataValidation type="whole" allowBlank="1" showInputMessage="1" showErrorMessage="1" errorTitle="Not Within Acceptable Range" error="Max allowable hours for this week is 40" sqref="G20" xr:uid="{00000000-0002-0000-0000-000001000000}">
      <formula1>0</formula1>
      <formula2>32</formula2>
    </dataValidation>
    <dataValidation type="whole" allowBlank="1" showInputMessage="1" showErrorMessage="1" errorTitle="Not Within Acceptable Range" error="Max allowable hours for this week is 32" sqref="G21" xr:uid="{00000000-0002-0000-0000-000002000000}">
      <formula1>0</formula1>
      <formula2>40</formula2>
    </dataValidation>
    <dataValidation type="whole" allowBlank="1" showInputMessage="1" showErrorMessage="1" errorTitle="Not Within Acceptable Range" error="Max allowable hours for this week is 40" sqref="G26 G13" xr:uid="{00000000-0002-0000-0000-000003000000}">
      <formula1>0</formula1>
      <formula2>0</formula2>
    </dataValidation>
    <dataValidation allowBlank="1" showInputMessage="1" sqref="A3:O3" xr:uid="{00000000-0002-0000-0000-000004000000}"/>
  </dataValidations>
  <pageMargins left="0.7" right="0.7" top="0.75" bottom="0.75" header="0.3" footer="0.3"/>
  <pageSetup fitToHeight="0" orientation="landscape" r:id="rId1"/>
  <headerFooter>
    <oddHeader>&amp;R&amp;D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pane ySplit="1" topLeftCell="A2" activePane="bottomLeft" state="frozen"/>
      <selection pane="bottomLeft" activeCell="E26" sqref="E26"/>
    </sheetView>
  </sheetViews>
  <sheetFormatPr defaultColWidth="9.140625" defaultRowHeight="15.75" x14ac:dyDescent="0.25"/>
  <cols>
    <col min="1" max="1" width="19" style="54" bestFit="1" customWidth="1"/>
    <col min="2" max="3" width="22.140625" style="54" bestFit="1" customWidth="1"/>
    <col min="4" max="4" width="10.7109375" style="54" bestFit="1" customWidth="1"/>
    <col min="5" max="5" width="67.85546875" style="54" customWidth="1"/>
    <col min="6" max="6" width="18.7109375" style="54" hidden="1" customWidth="1"/>
    <col min="7" max="7" width="12.5703125" style="54" hidden="1" customWidth="1"/>
    <col min="8" max="8" width="24.140625" style="54" bestFit="1" customWidth="1"/>
    <col min="9" max="9" width="27.85546875" style="54" bestFit="1" customWidth="1"/>
    <col min="10" max="16384" width="9.140625" style="54"/>
  </cols>
  <sheetData>
    <row r="1" spans="1:9" x14ac:dyDescent="0.25">
      <c r="A1" s="8" t="s">
        <v>24</v>
      </c>
      <c r="B1" s="8" t="s">
        <v>18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32</v>
      </c>
      <c r="I1" s="8" t="s">
        <v>33</v>
      </c>
    </row>
    <row r="2" spans="1:9" x14ac:dyDescent="0.25">
      <c r="A2" s="55" t="s">
        <v>39</v>
      </c>
      <c r="B2" s="55" t="s">
        <v>83</v>
      </c>
      <c r="C2" s="55" t="s">
        <v>121</v>
      </c>
      <c r="D2" s="55" t="s">
        <v>166</v>
      </c>
      <c r="E2" s="55" t="s">
        <v>211</v>
      </c>
      <c r="F2" s="56">
        <v>90000</v>
      </c>
      <c r="G2" s="57">
        <f t="shared" ref="G2:G41" si="0">F2*0.00072</f>
        <v>64.8</v>
      </c>
      <c r="H2" s="58">
        <v>2003666</v>
      </c>
      <c r="I2" s="58">
        <v>2003666</v>
      </c>
    </row>
    <row r="3" spans="1:9" x14ac:dyDescent="0.25">
      <c r="A3" s="55" t="s">
        <v>40</v>
      </c>
      <c r="B3" s="55" t="s">
        <v>84</v>
      </c>
      <c r="C3" s="55" t="s">
        <v>122</v>
      </c>
      <c r="D3" s="55" t="s">
        <v>167</v>
      </c>
      <c r="E3" s="55" t="s">
        <v>212</v>
      </c>
      <c r="F3" s="56">
        <v>114704</v>
      </c>
      <c r="G3" s="57">
        <f t="shared" si="0"/>
        <v>82.586880000000008</v>
      </c>
      <c r="H3" s="58">
        <v>2003666</v>
      </c>
      <c r="I3" s="58">
        <v>2003666</v>
      </c>
    </row>
    <row r="4" spans="1:9" x14ac:dyDescent="0.25">
      <c r="A4" s="55" t="s">
        <v>41</v>
      </c>
      <c r="B4" s="55" t="s">
        <v>85</v>
      </c>
      <c r="C4" s="55" t="s">
        <v>123</v>
      </c>
      <c r="D4" s="55" t="s">
        <v>168</v>
      </c>
      <c r="E4" s="55" t="s">
        <v>213</v>
      </c>
      <c r="F4" s="56">
        <v>159362</v>
      </c>
      <c r="G4" s="57">
        <f t="shared" si="0"/>
        <v>114.74064000000001</v>
      </c>
      <c r="H4" s="58">
        <v>2003666</v>
      </c>
      <c r="I4" s="58">
        <v>2003666</v>
      </c>
    </row>
    <row r="5" spans="1:9" x14ac:dyDescent="0.25">
      <c r="A5" s="55" t="s">
        <v>42</v>
      </c>
      <c r="B5" s="55" t="s">
        <v>86</v>
      </c>
      <c r="C5" s="55" t="s">
        <v>124</v>
      </c>
      <c r="D5" s="55" t="s">
        <v>169</v>
      </c>
      <c r="E5" s="55" t="s">
        <v>214</v>
      </c>
      <c r="F5" s="56">
        <v>106603</v>
      </c>
      <c r="G5" s="56">
        <f t="shared" si="0"/>
        <v>76.754159999999999</v>
      </c>
      <c r="H5" s="58">
        <v>2003666</v>
      </c>
      <c r="I5" s="58">
        <v>2003666</v>
      </c>
    </row>
    <row r="6" spans="1:9" x14ac:dyDescent="0.25">
      <c r="A6" s="55" t="s">
        <v>43</v>
      </c>
      <c r="B6" s="55" t="s">
        <v>87</v>
      </c>
      <c r="C6" s="55" t="s">
        <v>125</v>
      </c>
      <c r="D6" s="55" t="s">
        <v>170</v>
      </c>
      <c r="E6" s="55" t="s">
        <v>215</v>
      </c>
      <c r="F6" s="56">
        <v>94428</v>
      </c>
      <c r="G6" s="57">
        <f t="shared" si="0"/>
        <v>67.988160000000008</v>
      </c>
      <c r="H6" s="58">
        <v>2003666</v>
      </c>
      <c r="I6" s="58">
        <v>2003666</v>
      </c>
    </row>
    <row r="7" spans="1:9" x14ac:dyDescent="0.25">
      <c r="A7" s="55" t="s">
        <v>44</v>
      </c>
      <c r="B7" s="55" t="s">
        <v>88</v>
      </c>
      <c r="C7" s="55" t="s">
        <v>126</v>
      </c>
      <c r="D7" s="55" t="s">
        <v>171</v>
      </c>
      <c r="E7" s="55" t="s">
        <v>216</v>
      </c>
      <c r="F7" s="56">
        <v>93013</v>
      </c>
      <c r="G7" s="57">
        <f t="shared" si="0"/>
        <v>66.969360000000009</v>
      </c>
      <c r="H7" s="58">
        <v>2003666</v>
      </c>
      <c r="I7" s="58">
        <v>2003666</v>
      </c>
    </row>
    <row r="8" spans="1:9" x14ac:dyDescent="0.25">
      <c r="A8" s="55" t="s">
        <v>45</v>
      </c>
      <c r="B8" s="55" t="s">
        <v>89</v>
      </c>
      <c r="C8" s="55" t="s">
        <v>127</v>
      </c>
      <c r="D8" s="55" t="s">
        <v>172</v>
      </c>
      <c r="E8" s="55" t="s">
        <v>217</v>
      </c>
      <c r="F8" s="56">
        <v>62100</v>
      </c>
      <c r="G8" s="57">
        <f t="shared" si="0"/>
        <v>44.712000000000003</v>
      </c>
      <c r="H8" s="58">
        <v>1806411</v>
      </c>
      <c r="I8" s="58">
        <v>1806411</v>
      </c>
    </row>
    <row r="9" spans="1:9" ht="31.5" x14ac:dyDescent="0.25">
      <c r="A9" s="55" t="s">
        <v>46</v>
      </c>
      <c r="B9" s="55" t="s">
        <v>90</v>
      </c>
      <c r="C9" s="55" t="s">
        <v>128</v>
      </c>
      <c r="D9" s="55" t="s">
        <v>173</v>
      </c>
      <c r="E9" s="55" t="s">
        <v>218</v>
      </c>
      <c r="F9" s="56">
        <v>71849</v>
      </c>
      <c r="G9" s="57">
        <f t="shared" si="0"/>
        <v>51.731280000000005</v>
      </c>
      <c r="H9" s="58">
        <v>2003666</v>
      </c>
      <c r="I9" s="58">
        <v>2003666</v>
      </c>
    </row>
    <row r="10" spans="1:9" x14ac:dyDescent="0.25">
      <c r="A10" s="55" t="s">
        <v>47</v>
      </c>
      <c r="B10" s="55" t="s">
        <v>91</v>
      </c>
      <c r="C10" s="55" t="s">
        <v>129</v>
      </c>
      <c r="D10" s="55" t="s">
        <v>174</v>
      </c>
      <c r="E10" s="55" t="s">
        <v>219</v>
      </c>
      <c r="F10" s="56">
        <v>91054</v>
      </c>
      <c r="G10" s="59">
        <f t="shared" si="0"/>
        <v>65.558880000000002</v>
      </c>
      <c r="H10" s="58">
        <v>2003666</v>
      </c>
      <c r="I10" s="58">
        <v>2003666</v>
      </c>
    </row>
    <row r="11" spans="1:9" x14ac:dyDescent="0.25">
      <c r="A11" s="55" t="s">
        <v>48</v>
      </c>
      <c r="B11" s="55" t="s">
        <v>92</v>
      </c>
      <c r="C11" s="55" t="s">
        <v>130</v>
      </c>
      <c r="D11" s="55" t="s">
        <v>175</v>
      </c>
      <c r="E11" s="55" t="s">
        <v>220</v>
      </c>
      <c r="F11" s="56">
        <v>98672</v>
      </c>
      <c r="G11" s="57">
        <f t="shared" si="0"/>
        <v>71.043840000000003</v>
      </c>
      <c r="H11" s="58">
        <v>2003666</v>
      </c>
      <c r="I11" s="58">
        <v>2003666</v>
      </c>
    </row>
    <row r="12" spans="1:9" x14ac:dyDescent="0.25">
      <c r="A12" s="55" t="s">
        <v>49</v>
      </c>
      <c r="B12" s="55" t="s">
        <v>244</v>
      </c>
      <c r="C12" s="55" t="s">
        <v>131</v>
      </c>
      <c r="D12" s="55" t="s">
        <v>176</v>
      </c>
      <c r="E12" s="55" t="s">
        <v>221</v>
      </c>
      <c r="F12" s="56">
        <v>168703</v>
      </c>
      <c r="G12" s="57">
        <f t="shared" si="0"/>
        <v>121.46616</v>
      </c>
      <c r="H12" s="58">
        <v>2003666</v>
      </c>
      <c r="I12" s="58">
        <v>2003666</v>
      </c>
    </row>
    <row r="13" spans="1:9" x14ac:dyDescent="0.25">
      <c r="A13" s="55" t="s">
        <v>50</v>
      </c>
      <c r="B13" s="55" t="s">
        <v>93</v>
      </c>
      <c r="C13" s="55" t="s">
        <v>132</v>
      </c>
      <c r="D13" s="55" t="s">
        <v>177</v>
      </c>
      <c r="E13" s="55" t="s">
        <v>222</v>
      </c>
      <c r="F13" s="56">
        <v>80000</v>
      </c>
      <c r="G13" s="57">
        <f t="shared" si="0"/>
        <v>57.6</v>
      </c>
      <c r="H13" s="58">
        <v>2003666</v>
      </c>
      <c r="I13" s="58">
        <v>2003666</v>
      </c>
    </row>
    <row r="14" spans="1:9" x14ac:dyDescent="0.25">
      <c r="A14" s="55" t="s">
        <v>51</v>
      </c>
      <c r="B14" s="55" t="s">
        <v>94</v>
      </c>
      <c r="C14" s="55" t="s">
        <v>133</v>
      </c>
      <c r="D14" s="55" t="s">
        <v>178</v>
      </c>
      <c r="E14" s="55" t="s">
        <v>223</v>
      </c>
      <c r="F14" s="56">
        <v>118447</v>
      </c>
      <c r="G14" s="57">
        <f t="shared" si="0"/>
        <v>85.281840000000003</v>
      </c>
      <c r="H14" s="58">
        <v>2003666</v>
      </c>
      <c r="I14" s="58">
        <v>2003666</v>
      </c>
    </row>
    <row r="15" spans="1:9" x14ac:dyDescent="0.25">
      <c r="A15" s="55" t="s">
        <v>52</v>
      </c>
      <c r="B15" s="55" t="s">
        <v>95</v>
      </c>
      <c r="C15" s="55" t="s">
        <v>134</v>
      </c>
      <c r="D15" s="55" t="s">
        <v>179</v>
      </c>
      <c r="E15" s="55" t="s">
        <v>224</v>
      </c>
      <c r="F15" s="56">
        <v>175480</v>
      </c>
      <c r="G15" s="57">
        <f t="shared" si="0"/>
        <v>126.3456</v>
      </c>
      <c r="H15" s="58">
        <v>2003666</v>
      </c>
      <c r="I15" s="58">
        <v>2003666</v>
      </c>
    </row>
    <row r="16" spans="1:9" x14ac:dyDescent="0.25">
      <c r="A16" s="55" t="s">
        <v>53</v>
      </c>
      <c r="B16" s="55" t="s">
        <v>96</v>
      </c>
      <c r="C16" s="55" t="s">
        <v>135</v>
      </c>
      <c r="D16" s="55" t="s">
        <v>180</v>
      </c>
      <c r="E16" s="55" t="s">
        <v>223</v>
      </c>
      <c r="F16" s="56">
        <v>116427</v>
      </c>
      <c r="G16" s="57">
        <f t="shared" si="0"/>
        <v>83.82744000000001</v>
      </c>
      <c r="H16" s="58">
        <v>2003666</v>
      </c>
      <c r="I16" s="58">
        <v>2003666</v>
      </c>
    </row>
    <row r="17" spans="1:9" ht="31.5" x14ac:dyDescent="0.25">
      <c r="A17" s="55" t="s">
        <v>54</v>
      </c>
      <c r="B17" s="55" t="s">
        <v>97</v>
      </c>
      <c r="C17" s="55" t="s">
        <v>136</v>
      </c>
      <c r="D17" s="55" t="s">
        <v>181</v>
      </c>
      <c r="E17" s="55" t="s">
        <v>218</v>
      </c>
      <c r="F17" s="56">
        <v>82184</v>
      </c>
      <c r="G17" s="57">
        <f t="shared" si="0"/>
        <v>59.17248</v>
      </c>
      <c r="H17" s="58">
        <v>2003666</v>
      </c>
      <c r="I17" s="58">
        <v>2003666</v>
      </c>
    </row>
    <row r="18" spans="1:9" x14ac:dyDescent="0.25">
      <c r="A18" s="55" t="s">
        <v>55</v>
      </c>
      <c r="B18" s="55" t="s">
        <v>98</v>
      </c>
      <c r="C18" s="55" t="s">
        <v>137</v>
      </c>
      <c r="D18" s="55" t="s">
        <v>182</v>
      </c>
      <c r="E18" s="55" t="s">
        <v>225</v>
      </c>
      <c r="F18" s="56">
        <v>103000</v>
      </c>
      <c r="G18" s="57">
        <f t="shared" si="0"/>
        <v>74.160000000000011</v>
      </c>
      <c r="H18" s="58">
        <v>2003666</v>
      </c>
      <c r="I18" s="58">
        <v>2003666</v>
      </c>
    </row>
    <row r="19" spans="1:9" x14ac:dyDescent="0.25">
      <c r="A19" s="55" t="s">
        <v>56</v>
      </c>
      <c r="B19" s="55" t="s">
        <v>99</v>
      </c>
      <c r="C19" s="55" t="s">
        <v>138</v>
      </c>
      <c r="D19" s="55" t="s">
        <v>183</v>
      </c>
      <c r="E19" s="55" t="s">
        <v>226</v>
      </c>
      <c r="F19" s="56">
        <v>89633</v>
      </c>
      <c r="G19" s="57">
        <f t="shared" si="0"/>
        <v>64.53576000000001</v>
      </c>
      <c r="H19" s="58">
        <v>2003666</v>
      </c>
      <c r="I19" s="58">
        <v>2003666</v>
      </c>
    </row>
    <row r="20" spans="1:9" x14ac:dyDescent="0.25">
      <c r="A20" s="55" t="s">
        <v>57</v>
      </c>
      <c r="B20" s="55" t="s">
        <v>97</v>
      </c>
      <c r="C20" s="55" t="s">
        <v>139</v>
      </c>
      <c r="D20" s="55" t="s">
        <v>184</v>
      </c>
      <c r="E20" s="55" t="s">
        <v>223</v>
      </c>
      <c r="F20" s="56">
        <v>166911</v>
      </c>
      <c r="G20" s="57">
        <f>F20*0.00072</f>
        <v>120.17592</v>
      </c>
      <c r="H20" s="58">
        <v>2003666</v>
      </c>
      <c r="I20" s="58">
        <v>2003666</v>
      </c>
    </row>
    <row r="21" spans="1:9" x14ac:dyDescent="0.25">
      <c r="A21" s="55" t="s">
        <v>58</v>
      </c>
      <c r="B21" s="55" t="s">
        <v>100</v>
      </c>
      <c r="C21" s="55" t="s">
        <v>140</v>
      </c>
      <c r="D21" s="55" t="s">
        <v>185</v>
      </c>
      <c r="E21" s="55" t="s">
        <v>227</v>
      </c>
      <c r="F21" s="56">
        <v>90000</v>
      </c>
      <c r="G21" s="57">
        <f t="shared" si="0"/>
        <v>64.8</v>
      </c>
      <c r="H21" s="58">
        <v>2003666</v>
      </c>
      <c r="I21" s="58">
        <v>2003666</v>
      </c>
    </row>
    <row r="22" spans="1:9" x14ac:dyDescent="0.25">
      <c r="A22" s="55" t="s">
        <v>59</v>
      </c>
      <c r="B22" s="55" t="s">
        <v>101</v>
      </c>
      <c r="C22" s="55" t="s">
        <v>141</v>
      </c>
      <c r="D22" s="55" t="s">
        <v>186</v>
      </c>
      <c r="E22" s="55" t="s">
        <v>223</v>
      </c>
      <c r="F22" s="56">
        <v>113095</v>
      </c>
      <c r="G22" s="57">
        <f t="shared" si="0"/>
        <v>81.428400000000011</v>
      </c>
      <c r="H22" s="58">
        <v>2003666</v>
      </c>
      <c r="I22" s="58">
        <v>2003666</v>
      </c>
    </row>
    <row r="23" spans="1:9" x14ac:dyDescent="0.25">
      <c r="A23" s="55" t="s">
        <v>60</v>
      </c>
      <c r="B23" s="55" t="s">
        <v>102</v>
      </c>
      <c r="C23" s="55" t="s">
        <v>142</v>
      </c>
      <c r="D23" s="55" t="s">
        <v>187</v>
      </c>
      <c r="E23" s="55" t="s">
        <v>217</v>
      </c>
      <c r="F23" s="56">
        <v>74171</v>
      </c>
      <c r="G23" s="57">
        <f t="shared" si="0"/>
        <v>53.403120000000001</v>
      </c>
      <c r="H23" s="58">
        <v>2003666</v>
      </c>
      <c r="I23" s="58">
        <v>2003666</v>
      </c>
    </row>
    <row r="24" spans="1:9" x14ac:dyDescent="0.25">
      <c r="A24" s="55" t="s">
        <v>61</v>
      </c>
      <c r="B24" s="55" t="s">
        <v>103</v>
      </c>
      <c r="C24" s="55" t="s">
        <v>143</v>
      </c>
      <c r="D24" s="55" t="s">
        <v>188</v>
      </c>
      <c r="E24" s="55" t="s">
        <v>224</v>
      </c>
      <c r="F24" s="56">
        <v>122008</v>
      </c>
      <c r="G24" s="57">
        <f t="shared" si="0"/>
        <v>87.845759999999999</v>
      </c>
      <c r="H24" s="58">
        <v>2003666</v>
      </c>
      <c r="I24" s="58">
        <v>2003666</v>
      </c>
    </row>
    <row r="25" spans="1:9" x14ac:dyDescent="0.25">
      <c r="A25" s="55" t="s">
        <v>62</v>
      </c>
      <c r="B25" s="55" t="s">
        <v>104</v>
      </c>
      <c r="C25" s="55" t="s">
        <v>144</v>
      </c>
      <c r="D25" s="55" t="s">
        <v>189</v>
      </c>
      <c r="E25" s="55" t="s">
        <v>226</v>
      </c>
      <c r="F25" s="56">
        <v>119641</v>
      </c>
      <c r="G25" s="57">
        <f t="shared" si="0"/>
        <v>86.14152</v>
      </c>
      <c r="H25" s="58">
        <v>2003666</v>
      </c>
      <c r="I25" s="58">
        <v>2003666</v>
      </c>
    </row>
    <row r="26" spans="1:9" x14ac:dyDescent="0.25">
      <c r="A26" s="55" t="s">
        <v>63</v>
      </c>
      <c r="B26" s="55" t="s">
        <v>97</v>
      </c>
      <c r="C26" s="55" t="s">
        <v>145</v>
      </c>
      <c r="D26" s="55" t="s">
        <v>190</v>
      </c>
      <c r="E26" s="55" t="s">
        <v>224</v>
      </c>
      <c r="F26" s="56">
        <v>115495</v>
      </c>
      <c r="G26" s="59">
        <f t="shared" si="0"/>
        <v>83.156400000000005</v>
      </c>
      <c r="H26" s="58">
        <v>2003666</v>
      </c>
      <c r="I26" s="58">
        <v>2003666</v>
      </c>
    </row>
    <row r="27" spans="1:9" x14ac:dyDescent="0.25">
      <c r="A27" s="55" t="s">
        <v>64</v>
      </c>
      <c r="B27" s="55" t="s">
        <v>105</v>
      </c>
      <c r="C27" s="55" t="s">
        <v>146</v>
      </c>
      <c r="D27" s="55" t="s">
        <v>191</v>
      </c>
      <c r="E27" s="55" t="s">
        <v>217</v>
      </c>
      <c r="F27" s="56">
        <v>77625</v>
      </c>
      <c r="G27" s="57">
        <f t="shared" si="0"/>
        <v>55.89</v>
      </c>
      <c r="H27" s="58">
        <v>2003666</v>
      </c>
      <c r="I27" s="58">
        <v>2003666</v>
      </c>
    </row>
    <row r="28" spans="1:9" x14ac:dyDescent="0.25">
      <c r="A28" s="55" t="s">
        <v>65</v>
      </c>
      <c r="B28" s="55" t="s">
        <v>106</v>
      </c>
      <c r="C28" s="55" t="s">
        <v>147</v>
      </c>
      <c r="D28" s="55" t="s">
        <v>192</v>
      </c>
      <c r="E28" s="55" t="s">
        <v>228</v>
      </c>
      <c r="F28" s="56">
        <v>95851</v>
      </c>
      <c r="G28" s="57">
        <f t="shared" si="0"/>
        <v>69.012720000000002</v>
      </c>
      <c r="H28" s="58">
        <v>2003666</v>
      </c>
      <c r="I28" s="58">
        <v>2003666</v>
      </c>
    </row>
    <row r="29" spans="1:9" x14ac:dyDescent="0.25">
      <c r="A29" s="55" t="s">
        <v>66</v>
      </c>
      <c r="B29" s="55" t="s">
        <v>107</v>
      </c>
      <c r="C29" s="55" t="s">
        <v>148</v>
      </c>
      <c r="D29" s="55" t="s">
        <v>193</v>
      </c>
      <c r="E29" s="55" t="s">
        <v>229</v>
      </c>
      <c r="F29" s="56">
        <v>100476</v>
      </c>
      <c r="G29" s="57">
        <f t="shared" si="0"/>
        <v>72.34272</v>
      </c>
      <c r="H29" s="58">
        <v>2003666</v>
      </c>
      <c r="I29" s="58">
        <v>2003666</v>
      </c>
    </row>
    <row r="30" spans="1:9" x14ac:dyDescent="0.25">
      <c r="A30" s="55" t="s">
        <v>67</v>
      </c>
      <c r="B30" s="55" t="s">
        <v>83</v>
      </c>
      <c r="C30" s="55" t="s">
        <v>149</v>
      </c>
      <c r="D30" s="55" t="s">
        <v>194</v>
      </c>
      <c r="E30" s="55" t="s">
        <v>230</v>
      </c>
      <c r="F30" s="56">
        <v>101885</v>
      </c>
      <c r="G30" s="57">
        <f t="shared" si="0"/>
        <v>73.357200000000006</v>
      </c>
      <c r="H30" s="58">
        <v>2003666</v>
      </c>
      <c r="I30" s="58">
        <v>2003666</v>
      </c>
    </row>
    <row r="31" spans="1:9" x14ac:dyDescent="0.25">
      <c r="A31" s="55" t="s">
        <v>48</v>
      </c>
      <c r="B31" s="55" t="s">
        <v>108</v>
      </c>
      <c r="C31" s="55" t="s">
        <v>150</v>
      </c>
      <c r="D31" s="55" t="s">
        <v>195</v>
      </c>
      <c r="E31" s="55" t="s">
        <v>231</v>
      </c>
      <c r="F31" s="56">
        <v>105572</v>
      </c>
      <c r="G31" s="57">
        <f t="shared" si="0"/>
        <v>76.011840000000007</v>
      </c>
      <c r="H31" s="58">
        <v>2003666</v>
      </c>
      <c r="I31" s="58">
        <v>2003666</v>
      </c>
    </row>
    <row r="32" spans="1:9" ht="31.5" x14ac:dyDescent="0.25">
      <c r="A32" s="55" t="s">
        <v>68</v>
      </c>
      <c r="B32" s="55" t="s">
        <v>109</v>
      </c>
      <c r="C32" s="55" t="s">
        <v>151</v>
      </c>
      <c r="D32" s="55" t="s">
        <v>196</v>
      </c>
      <c r="E32" s="55" t="s">
        <v>232</v>
      </c>
      <c r="F32" s="56">
        <v>94268</v>
      </c>
      <c r="G32" s="57">
        <f t="shared" si="0"/>
        <v>67.872960000000006</v>
      </c>
      <c r="H32" s="58">
        <v>2003666</v>
      </c>
      <c r="I32" s="58">
        <v>2003666</v>
      </c>
    </row>
    <row r="33" spans="1:9" ht="31.5" x14ac:dyDescent="0.25">
      <c r="A33" s="55" t="s">
        <v>69</v>
      </c>
      <c r="B33" s="55" t="s">
        <v>110</v>
      </c>
      <c r="C33" s="55" t="s">
        <v>152</v>
      </c>
      <c r="D33" s="55" t="s">
        <v>197</v>
      </c>
      <c r="E33" s="55" t="s">
        <v>218</v>
      </c>
      <c r="F33" s="56">
        <v>80000</v>
      </c>
      <c r="G33" s="57">
        <f t="shared" si="0"/>
        <v>57.6</v>
      </c>
      <c r="H33" s="58">
        <v>2003666</v>
      </c>
      <c r="I33" s="58">
        <v>2003666</v>
      </c>
    </row>
    <row r="34" spans="1:9" x14ac:dyDescent="0.25">
      <c r="A34" s="55" t="s">
        <v>70</v>
      </c>
      <c r="B34" s="55" t="s">
        <v>111</v>
      </c>
      <c r="C34" s="55" t="s">
        <v>153</v>
      </c>
      <c r="D34" s="55" t="s">
        <v>198</v>
      </c>
      <c r="E34" s="55" t="s">
        <v>233</v>
      </c>
      <c r="F34" s="56">
        <v>67000</v>
      </c>
      <c r="G34" s="57">
        <f t="shared" si="0"/>
        <v>48.24</v>
      </c>
      <c r="H34" s="58">
        <v>2003666</v>
      </c>
      <c r="I34" s="58">
        <v>2003666</v>
      </c>
    </row>
    <row r="35" spans="1:9" ht="31.5" x14ac:dyDescent="0.25">
      <c r="A35" s="55" t="s">
        <v>71</v>
      </c>
      <c r="B35" s="55" t="s">
        <v>112</v>
      </c>
      <c r="C35" s="55" t="s">
        <v>154</v>
      </c>
      <c r="D35" s="55" t="s">
        <v>199</v>
      </c>
      <c r="E35" s="55" t="s">
        <v>218</v>
      </c>
      <c r="F35" s="56">
        <v>85000</v>
      </c>
      <c r="G35" s="57">
        <f t="shared" si="0"/>
        <v>61.2</v>
      </c>
      <c r="H35" s="58">
        <v>2003666</v>
      </c>
      <c r="I35" s="58">
        <v>2003666</v>
      </c>
    </row>
    <row r="36" spans="1:9" x14ac:dyDescent="0.25">
      <c r="A36" s="55" t="s">
        <v>72</v>
      </c>
      <c r="B36" s="55" t="s">
        <v>113</v>
      </c>
      <c r="C36" s="55" t="s">
        <v>155</v>
      </c>
      <c r="D36" s="55" t="s">
        <v>200</v>
      </c>
      <c r="E36" s="55" t="s">
        <v>234</v>
      </c>
      <c r="F36" s="56">
        <v>87000</v>
      </c>
      <c r="G36" s="57">
        <f t="shared" si="0"/>
        <v>62.64</v>
      </c>
      <c r="H36" s="58">
        <v>2003666</v>
      </c>
      <c r="I36" s="58">
        <v>2003666</v>
      </c>
    </row>
    <row r="37" spans="1:9" x14ac:dyDescent="0.25">
      <c r="A37" s="55" t="s">
        <v>73</v>
      </c>
      <c r="B37" s="55" t="s">
        <v>114</v>
      </c>
      <c r="C37" s="55" t="s">
        <v>156</v>
      </c>
      <c r="D37" s="55" t="s">
        <v>201</v>
      </c>
      <c r="E37" s="55" t="s">
        <v>235</v>
      </c>
      <c r="F37" s="56">
        <v>87000</v>
      </c>
      <c r="G37" s="57">
        <f t="shared" si="0"/>
        <v>62.64</v>
      </c>
      <c r="H37" s="58">
        <v>2003666</v>
      </c>
      <c r="I37" s="58">
        <v>2003666</v>
      </c>
    </row>
    <row r="38" spans="1:9" x14ac:dyDescent="0.25">
      <c r="A38" s="55" t="s">
        <v>74</v>
      </c>
      <c r="B38" s="55" t="s">
        <v>100</v>
      </c>
      <c r="C38" s="55" t="s">
        <v>157</v>
      </c>
      <c r="D38" s="55" t="s">
        <v>202</v>
      </c>
      <c r="E38" s="55" t="s">
        <v>236</v>
      </c>
      <c r="F38" s="56">
        <v>116113</v>
      </c>
      <c r="G38" s="57">
        <f t="shared" si="0"/>
        <v>83.60136</v>
      </c>
      <c r="H38" s="58">
        <v>2003666</v>
      </c>
      <c r="I38" s="58">
        <v>2003666</v>
      </c>
    </row>
    <row r="39" spans="1:9" x14ac:dyDescent="0.25">
      <c r="A39" s="55" t="s">
        <v>75</v>
      </c>
      <c r="B39" s="55" t="s">
        <v>115</v>
      </c>
      <c r="C39" s="55" t="s">
        <v>158</v>
      </c>
      <c r="D39" s="55" t="s">
        <v>203</v>
      </c>
      <c r="E39" s="55" t="s">
        <v>236</v>
      </c>
      <c r="F39" s="56">
        <v>119593</v>
      </c>
      <c r="G39" s="57">
        <f t="shared" si="0"/>
        <v>86.106960000000001</v>
      </c>
      <c r="H39" s="58">
        <v>2003666</v>
      </c>
      <c r="I39" s="58">
        <v>2003666</v>
      </c>
    </row>
    <row r="40" spans="1:9" x14ac:dyDescent="0.25">
      <c r="A40" s="55" t="s">
        <v>76</v>
      </c>
      <c r="B40" s="55" t="s">
        <v>116</v>
      </c>
      <c r="C40" s="55" t="s">
        <v>159</v>
      </c>
      <c r="D40" s="55" t="s">
        <v>204</v>
      </c>
      <c r="E40" s="55" t="s">
        <v>237</v>
      </c>
      <c r="F40" s="56">
        <v>36944</v>
      </c>
      <c r="G40" s="57">
        <f t="shared" si="0"/>
        <v>26.599680000000003</v>
      </c>
      <c r="H40" s="58">
        <v>2003666</v>
      </c>
      <c r="I40" s="58">
        <v>2003666</v>
      </c>
    </row>
    <row r="41" spans="1:9" x14ac:dyDescent="0.25">
      <c r="A41" s="55" t="s">
        <v>77</v>
      </c>
      <c r="B41" s="55" t="s">
        <v>117</v>
      </c>
      <c r="C41" s="55" t="s">
        <v>160</v>
      </c>
      <c r="D41" s="55" t="s">
        <v>205</v>
      </c>
      <c r="E41" s="55" t="s">
        <v>238</v>
      </c>
      <c r="F41" s="56">
        <v>66680</v>
      </c>
      <c r="G41" s="59">
        <f t="shared" si="0"/>
        <v>48.009600000000006</v>
      </c>
      <c r="H41" s="58">
        <v>2069804</v>
      </c>
      <c r="I41" s="58">
        <v>2069804</v>
      </c>
    </row>
    <row r="42" spans="1:9" x14ac:dyDescent="0.25">
      <c r="A42" s="55" t="s">
        <v>78</v>
      </c>
      <c r="B42" s="55" t="s">
        <v>85</v>
      </c>
      <c r="C42" s="55" t="s">
        <v>161</v>
      </c>
      <c r="D42" s="55" t="s">
        <v>206</v>
      </c>
      <c r="E42" s="55" t="s">
        <v>239</v>
      </c>
      <c r="F42" s="56">
        <v>70230.960000000006</v>
      </c>
      <c r="G42" s="59">
        <f t="shared" ref="G42:G51" si="1">F42*0.00072</f>
        <v>50.566291200000009</v>
      </c>
      <c r="H42" s="58">
        <v>2003666</v>
      </c>
      <c r="I42" s="58">
        <v>2003666</v>
      </c>
    </row>
    <row r="43" spans="1:9" x14ac:dyDescent="0.25">
      <c r="A43" s="55" t="s">
        <v>79</v>
      </c>
      <c r="B43" s="55" t="s">
        <v>118</v>
      </c>
      <c r="C43" s="55" t="s">
        <v>162</v>
      </c>
      <c r="D43" s="55" t="s">
        <v>207</v>
      </c>
      <c r="E43" s="55" t="s">
        <v>240</v>
      </c>
      <c r="F43" s="56">
        <v>55334.21</v>
      </c>
      <c r="G43" s="59">
        <f t="shared" si="1"/>
        <v>39.840631200000004</v>
      </c>
      <c r="H43" s="58">
        <v>2002529</v>
      </c>
      <c r="I43" s="58">
        <v>2005252</v>
      </c>
    </row>
    <row r="44" spans="1:9" x14ac:dyDescent="0.25">
      <c r="A44" s="55" t="s">
        <v>80</v>
      </c>
      <c r="B44" s="55" t="s">
        <v>91</v>
      </c>
      <c r="C44" s="55" t="s">
        <v>163</v>
      </c>
      <c r="D44" s="55" t="s">
        <v>208</v>
      </c>
      <c r="E44" s="55" t="s">
        <v>241</v>
      </c>
      <c r="F44" s="56">
        <v>46895.83</v>
      </c>
      <c r="G44" s="59">
        <f t="shared" si="1"/>
        <v>33.764997600000001</v>
      </c>
      <c r="H44" s="58">
        <v>2003666</v>
      </c>
      <c r="I44" s="58">
        <v>2003666</v>
      </c>
    </row>
    <row r="45" spans="1:9" x14ac:dyDescent="0.25">
      <c r="A45" s="55" t="s">
        <v>81</v>
      </c>
      <c r="B45" s="55" t="s">
        <v>119</v>
      </c>
      <c r="C45" s="55" t="s">
        <v>164</v>
      </c>
      <c r="D45" s="55" t="s">
        <v>209</v>
      </c>
      <c r="E45" s="55" t="s">
        <v>242</v>
      </c>
      <c r="F45" s="56">
        <v>46888.89</v>
      </c>
      <c r="G45" s="59">
        <f t="shared" si="1"/>
        <v>33.7600008</v>
      </c>
      <c r="H45" s="58">
        <v>2003666</v>
      </c>
      <c r="I45" s="58">
        <v>2003666</v>
      </c>
    </row>
    <row r="46" spans="1:9" x14ac:dyDescent="0.25">
      <c r="A46" s="55" t="s">
        <v>82</v>
      </c>
      <c r="B46" s="55" t="s">
        <v>120</v>
      </c>
      <c r="C46" s="55" t="s">
        <v>165</v>
      </c>
      <c r="D46" s="55" t="s">
        <v>210</v>
      </c>
      <c r="E46" s="55" t="s">
        <v>243</v>
      </c>
      <c r="F46" s="56">
        <v>67439</v>
      </c>
      <c r="G46" s="59">
        <f t="shared" si="1"/>
        <v>48.556080000000001</v>
      </c>
      <c r="H46" s="58">
        <v>2069804</v>
      </c>
      <c r="I46" s="58">
        <v>2069804</v>
      </c>
    </row>
    <row r="47" spans="1:9" x14ac:dyDescent="0.25">
      <c r="A47" s="55" t="s">
        <v>247</v>
      </c>
      <c r="B47" s="55" t="s">
        <v>248</v>
      </c>
      <c r="C47" s="60" t="s">
        <v>260</v>
      </c>
      <c r="D47" s="55">
        <v>1902260</v>
      </c>
      <c r="E47" s="55" t="s">
        <v>261</v>
      </c>
      <c r="F47" s="61">
        <v>196193</v>
      </c>
      <c r="G47" s="59">
        <f t="shared" si="1"/>
        <v>141.25896</v>
      </c>
      <c r="H47" s="58">
        <v>2003666</v>
      </c>
      <c r="I47" s="58">
        <v>2003666</v>
      </c>
    </row>
    <row r="48" spans="1:9" x14ac:dyDescent="0.25">
      <c r="A48" s="55" t="s">
        <v>249</v>
      </c>
      <c r="B48" s="55" t="s">
        <v>250</v>
      </c>
      <c r="C48" s="60" t="s">
        <v>257</v>
      </c>
      <c r="D48" s="55">
        <v>1858638</v>
      </c>
      <c r="E48" s="55" t="s">
        <v>262</v>
      </c>
      <c r="F48" s="61">
        <v>108583.92</v>
      </c>
      <c r="G48" s="59">
        <f t="shared" si="1"/>
        <v>78.180422399999998</v>
      </c>
      <c r="H48" s="58">
        <v>2003666</v>
      </c>
      <c r="I48" s="58">
        <v>2003666</v>
      </c>
    </row>
    <row r="49" spans="1:9" x14ac:dyDescent="0.25">
      <c r="A49" s="55" t="s">
        <v>251</v>
      </c>
      <c r="B49" s="55" t="s">
        <v>252</v>
      </c>
      <c r="C49" s="60">
        <v>12102754</v>
      </c>
      <c r="D49" s="55">
        <v>2002672</v>
      </c>
      <c r="E49" s="55" t="s">
        <v>263</v>
      </c>
      <c r="F49" s="61">
        <v>112936</v>
      </c>
      <c r="G49" s="59">
        <f t="shared" si="1"/>
        <v>81.31392000000001</v>
      </c>
      <c r="H49" s="58">
        <v>2003666</v>
      </c>
      <c r="I49" s="58">
        <v>2003666</v>
      </c>
    </row>
    <row r="50" spans="1:9" x14ac:dyDescent="0.25">
      <c r="A50" s="55" t="s">
        <v>253</v>
      </c>
      <c r="B50" s="55" t="s">
        <v>254</v>
      </c>
      <c r="C50" s="60" t="s">
        <v>258</v>
      </c>
      <c r="D50" s="55">
        <v>2064354</v>
      </c>
      <c r="E50" s="55" t="s">
        <v>264</v>
      </c>
      <c r="F50" s="62">
        <v>140046</v>
      </c>
      <c r="G50" s="59">
        <f t="shared" si="1"/>
        <v>100.83312000000001</v>
      </c>
      <c r="H50" s="58">
        <v>2009099</v>
      </c>
      <c r="I50" s="58">
        <v>16700846</v>
      </c>
    </row>
    <row r="51" spans="1:9" x14ac:dyDescent="0.25">
      <c r="A51" s="55" t="s">
        <v>255</v>
      </c>
      <c r="B51" s="55" t="s">
        <v>256</v>
      </c>
      <c r="C51" s="60" t="s">
        <v>259</v>
      </c>
      <c r="D51" s="55">
        <v>2003666</v>
      </c>
      <c r="E51" s="55" t="s">
        <v>265</v>
      </c>
      <c r="F51" s="61">
        <v>110950</v>
      </c>
      <c r="G51" s="59">
        <f t="shared" si="1"/>
        <v>79.884</v>
      </c>
      <c r="H51" s="58">
        <v>2003666</v>
      </c>
      <c r="I51" s="58">
        <v>2003666</v>
      </c>
    </row>
  </sheetData>
  <sheetProtection algorithmName="SHA-512" hashValue="s4pctZe9hQjZIc9hMSYhBNZGMhxrWsEVNCIiBzPJByQLFVQKnuhgEDwMjNakF8L0dwKYLF4JklIwda5l3BCHWg==" saltValue="kOW86BH00VqUfDZSIJ4ICw==" spinCount="100000" sheet="1" selectLockedCells="1" selectUnlockedCells="1"/>
  <autoFilter ref="E1:E41" xr:uid="{00000000-0009-0000-0000-000001000000}"/>
  <sortState xmlns:xlrd2="http://schemas.microsoft.com/office/spreadsheetml/2017/richdata2" ref="A2:I42">
    <sortCondition ref="A13"/>
  </sortState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Requested Supp Comp</vt:lpstr>
      <vt:lpstr>Data</vt:lpstr>
      <vt:lpstr>'Requested Supp Comp'!Print_Area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Parish, Jason M - (jparish)</dc:creator>
  <cp:lastModifiedBy>Ashley Stewart</cp:lastModifiedBy>
  <cp:lastPrinted>2016-03-22T23:20:09Z</cp:lastPrinted>
  <dcterms:created xsi:type="dcterms:W3CDTF">2014-04-10T18:58:07Z</dcterms:created>
  <dcterms:modified xsi:type="dcterms:W3CDTF">2023-03-10T21:48:07Z</dcterms:modified>
</cp:coreProperties>
</file>